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ACH\Website Updation\March 2024\E-Mandate Data - March 2024\Debit Card\"/>
    </mc:Choice>
  </mc:AlternateContent>
  <xr:revisionPtr revIDLastSave="0" documentId="13_ncr:1_{9CB197F7-4641-4EC9-AC6D-09E7A643F0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nthlyReportSponsor_DebitCard" sheetId="1" r:id="rId1"/>
  </sheets>
  <definedNames>
    <definedName name="_xlnm._FilterDatabase" localSheetId="0" hidden="1">MonthlyReportSponsor_DebitCard!$A$1:$O$41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L41" i="1"/>
  <c r="N41" i="1"/>
  <c r="C41" i="1"/>
  <c r="E41" i="1" s="1"/>
  <c r="N26" i="1"/>
  <c r="C26" i="1"/>
  <c r="E26" i="1" s="1"/>
  <c r="N19" i="1"/>
  <c r="C19" i="1"/>
  <c r="M19" i="1" s="1"/>
  <c r="J18" i="1"/>
  <c r="L18" i="1"/>
  <c r="M18" i="1" s="1"/>
  <c r="N18" i="1"/>
  <c r="C18" i="1"/>
  <c r="E18" i="1" s="1"/>
  <c r="N16" i="1"/>
  <c r="C16" i="1"/>
  <c r="M16" i="1" s="1"/>
  <c r="L14" i="1"/>
  <c r="N14" i="1"/>
  <c r="C14" i="1"/>
  <c r="N5" i="1"/>
  <c r="C5" i="1"/>
  <c r="M5" i="1" s="1"/>
  <c r="O6" i="1"/>
  <c r="O7" i="1"/>
  <c r="O8" i="1"/>
  <c r="O9" i="1"/>
  <c r="O10" i="1"/>
  <c r="O11" i="1"/>
  <c r="O12" i="1"/>
  <c r="O13" i="1"/>
  <c r="O15" i="1"/>
  <c r="O17" i="1"/>
  <c r="O20" i="1"/>
  <c r="O21" i="1"/>
  <c r="O22" i="1"/>
  <c r="O23" i="1"/>
  <c r="O24" i="1"/>
  <c r="O25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M6" i="1"/>
  <c r="M7" i="1"/>
  <c r="M8" i="1"/>
  <c r="M9" i="1"/>
  <c r="M10" i="1"/>
  <c r="M11" i="1"/>
  <c r="M12" i="1"/>
  <c r="M13" i="1"/>
  <c r="M15" i="1"/>
  <c r="M17" i="1"/>
  <c r="M20" i="1"/>
  <c r="M21" i="1"/>
  <c r="M22" i="1"/>
  <c r="M23" i="1"/>
  <c r="M24" i="1"/>
  <c r="M25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K6" i="1"/>
  <c r="K7" i="1"/>
  <c r="K8" i="1"/>
  <c r="K9" i="1"/>
  <c r="K10" i="1"/>
  <c r="K11" i="1"/>
  <c r="K12" i="1"/>
  <c r="K13" i="1"/>
  <c r="K15" i="1"/>
  <c r="K17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5" i="1"/>
  <c r="E6" i="1"/>
  <c r="E7" i="1"/>
  <c r="E8" i="1"/>
  <c r="E9" i="1"/>
  <c r="E10" i="1"/>
  <c r="E11" i="1"/>
  <c r="E12" i="1"/>
  <c r="E13" i="1"/>
  <c r="E15" i="1"/>
  <c r="E17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M14" i="1" l="1"/>
  <c r="K26" i="1"/>
  <c r="O18" i="1"/>
  <c r="M41" i="1"/>
  <c r="O41" i="1"/>
  <c r="K18" i="1"/>
  <c r="K41" i="1"/>
  <c r="O26" i="1"/>
  <c r="M26" i="1"/>
  <c r="E19" i="1"/>
  <c r="O19" i="1"/>
  <c r="K19" i="1"/>
  <c r="K16" i="1"/>
  <c r="O16" i="1"/>
  <c r="E16" i="1"/>
  <c r="O14" i="1"/>
  <c r="K14" i="1"/>
  <c r="E14" i="1"/>
  <c r="E5" i="1"/>
  <c r="O5" i="1"/>
</calcChain>
</file>

<file path=xl/sharedStrings.xml><?xml version="1.0" encoding="utf-8"?>
<sst xmlns="http://schemas.openxmlformats.org/spreadsheetml/2006/main" count="91" uniqueCount="91">
  <si>
    <t>Successful Response Received</t>
  </si>
  <si>
    <t>Bank Name</t>
  </si>
  <si>
    <t>Total Mandates</t>
  </si>
  <si>
    <t>Accepted</t>
  </si>
  <si>
    <t>Accepted%</t>
  </si>
  <si>
    <t>Business Declines</t>
  </si>
  <si>
    <t>Business Declines%</t>
  </si>
  <si>
    <t>Technical Declines</t>
  </si>
  <si>
    <t>Technical Declines%</t>
  </si>
  <si>
    <t>No Response from customer</t>
  </si>
  <si>
    <t>No Response from customer%</t>
  </si>
  <si>
    <t>Total Response received</t>
  </si>
  <si>
    <t>Total Response received%</t>
  </si>
  <si>
    <t>Time Out</t>
  </si>
  <si>
    <t>Time Out%</t>
  </si>
  <si>
    <t>CITI BANK</t>
  </si>
  <si>
    <t>Kotak Mahindra Bank Ltd</t>
  </si>
  <si>
    <t>Federal Bank</t>
  </si>
  <si>
    <t>HDFC Bank Ltd</t>
  </si>
  <si>
    <t>Yes Bank Ltd</t>
  </si>
  <si>
    <t>IndusInd Bank</t>
  </si>
  <si>
    <t>IDFC FIRST BANK LTD</t>
  </si>
  <si>
    <t>Axis Bank</t>
  </si>
  <si>
    <t>Bank Of India</t>
  </si>
  <si>
    <t>ICICI BANK LTD</t>
  </si>
  <si>
    <t>STANDARD CHARTERED BANK</t>
  </si>
  <si>
    <t>JANA SMALL FINANCE BANK</t>
  </si>
  <si>
    <t>AU SMALL FINANCE BANK</t>
  </si>
  <si>
    <t>INDIAN BANK</t>
  </si>
  <si>
    <t>Ujjivan Bank</t>
  </si>
  <si>
    <t>Suryoday Small Finance Bank Ltd</t>
  </si>
  <si>
    <t>Bank of Baroda</t>
  </si>
  <si>
    <t>RBLBank</t>
  </si>
  <si>
    <t>CANARA BANK</t>
  </si>
  <si>
    <t>Deutsche Bank</t>
  </si>
  <si>
    <t>DEVELOPMENT BANK OF SINGAPORE</t>
  </si>
  <si>
    <t>BANDHAN BANK LTD</t>
  </si>
  <si>
    <t>Equitas</t>
  </si>
  <si>
    <t>IDBI Bank Ltd</t>
  </si>
  <si>
    <t>PUNJAB NATIONAL BANK</t>
  </si>
  <si>
    <t>South Indian Bank</t>
  </si>
  <si>
    <t>THE SARASWAT COOPERATIVE BANK LTD</t>
  </si>
  <si>
    <t>STATE BANK OF INDIA</t>
  </si>
  <si>
    <t>PSB Bank</t>
  </si>
  <si>
    <t>THE CATHOLIC SYRIAN BANK</t>
  </si>
  <si>
    <t>UTKARSH SMALL FINANCE BANK LTD</t>
  </si>
  <si>
    <t>SBM Bank India ltd</t>
  </si>
  <si>
    <t>J P MORGAN CHASE BANK NA</t>
  </si>
  <si>
    <t>UNION BANK OF INDIA</t>
  </si>
  <si>
    <t>FINCARE SMALL FINANCE BANK LTD</t>
  </si>
  <si>
    <t>PAYTM PAYMENTS BANK LTD</t>
  </si>
  <si>
    <t>ESAF SMALL FINANCE BANK LIMITED</t>
  </si>
  <si>
    <t>Debit Card</t>
  </si>
  <si>
    <t>Bank code</t>
  </si>
  <si>
    <t>KKBK</t>
  </si>
  <si>
    <t>FDRL</t>
  </si>
  <si>
    <t>HDFC</t>
  </si>
  <si>
    <t>INDB</t>
  </si>
  <si>
    <t>IDFB</t>
  </si>
  <si>
    <t>UTIB</t>
  </si>
  <si>
    <t>BKID</t>
  </si>
  <si>
    <t>ICIC</t>
  </si>
  <si>
    <t>SCBL</t>
  </si>
  <si>
    <t>AUBL</t>
  </si>
  <si>
    <t>IDIB</t>
  </si>
  <si>
    <t>SURY</t>
  </si>
  <si>
    <t>BARB</t>
  </si>
  <si>
    <t>CNRB</t>
  </si>
  <si>
    <t>BDBL</t>
  </si>
  <si>
    <t>PUNB</t>
  </si>
  <si>
    <t>SBIN</t>
  </si>
  <si>
    <t>CSBK</t>
  </si>
  <si>
    <t>UTKS</t>
  </si>
  <si>
    <t>STCB</t>
  </si>
  <si>
    <t>CHAS</t>
  </si>
  <si>
    <t>UBIN</t>
  </si>
  <si>
    <t>FINF</t>
  </si>
  <si>
    <t>PYTM</t>
  </si>
  <si>
    <t>CITI</t>
  </si>
  <si>
    <t>YESB</t>
  </si>
  <si>
    <t>JSFB</t>
  </si>
  <si>
    <t>USFB</t>
  </si>
  <si>
    <t>RATN</t>
  </si>
  <si>
    <t>DEUT</t>
  </si>
  <si>
    <t>DBSS</t>
  </si>
  <si>
    <t>ESFB</t>
  </si>
  <si>
    <t>IBKL</t>
  </si>
  <si>
    <t>SIBL</t>
  </si>
  <si>
    <t>SRCB</t>
  </si>
  <si>
    <t>PSIB</t>
  </si>
  <si>
    <t>ESAF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</si>
</sst>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33" borderId="11" xfId="0" applyFont="1" applyFill="1" applyBorder="1"/>
    <xf numFmtId="0" fontId="19" fillId="0" borderId="10" xfId="0" applyFont="1" applyBorder="1"/>
    <xf numFmtId="2" fontId="18" fillId="33" borderId="11" xfId="0" applyNumberFormat="1" applyFont="1" applyFill="1" applyBorder="1"/>
    <xf numFmtId="2" fontId="19" fillId="0" borderId="10" xfId="0" applyNumberFormat="1" applyFont="1" applyBorder="1"/>
    <xf numFmtId="2" fontId="0" fillId="0" borderId="0" xfId="0" applyNumberFormat="1"/>
    <xf numFmtId="3" fontId="18" fillId="33" borderId="11" xfId="0" applyNumberFormat="1" applyFont="1" applyFill="1" applyBorder="1"/>
    <xf numFmtId="3" fontId="19" fillId="0" borderId="10" xfId="0" applyNumberFormat="1" applyFont="1" applyBorder="1"/>
    <xf numFmtId="3" fontId="0" fillId="0" borderId="0" xfId="0" applyNumberFormat="1"/>
    <xf numFmtId="17" fontId="18" fillId="33" borderId="0" xfId="0" applyNumberFormat="1" applyFont="1" applyFill="1" applyAlignment="1">
      <alignment horizontal="center"/>
    </xf>
    <xf numFmtId="0" fontId="18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topLeftCell="A4" workbookViewId="0">
      <selection activeCell="D4" sqref="D4"/>
    </sheetView>
  </sheetViews>
  <sheetFormatPr defaultRowHeight="15" x14ac:dyDescent="0.25"/>
  <cols>
    <col min="1" max="1" width="9.5703125" bestFit="1" customWidth="1"/>
    <col min="2" max="2" width="36" bestFit="1" customWidth="1"/>
    <col min="3" max="3" width="13.5703125" style="8" bestFit="1" customWidth="1"/>
    <col min="4" max="4" width="9.140625" style="8" bestFit="1" customWidth="1"/>
    <col min="5" max="5" width="10" style="5" bestFit="1" customWidth="1"/>
    <col min="6" max="6" width="16.140625" style="8" bestFit="1" customWidth="1"/>
    <col min="7" max="7" width="17.5703125" style="5" bestFit="1" customWidth="1"/>
    <col min="8" max="8" width="16.42578125" style="8" bestFit="1" customWidth="1"/>
    <col min="9" max="9" width="17.85546875" style="5" bestFit="1" customWidth="1"/>
    <col min="10" max="10" width="24.7109375" style="8" bestFit="1" customWidth="1"/>
    <col min="11" max="11" width="26.140625" style="5" bestFit="1" customWidth="1"/>
    <col min="12" max="12" width="21.42578125" style="8" bestFit="1" customWidth="1"/>
    <col min="13" max="13" width="22.7109375" style="5" bestFit="1" customWidth="1"/>
    <col min="14" max="14" width="8.28515625" style="8" bestFit="1" customWidth="1"/>
    <col min="15" max="15" width="9.5703125" style="5" bestFit="1" customWidth="1"/>
  </cols>
  <sheetData>
    <row r="1" spans="1:15" x14ac:dyDescent="0.25">
      <c r="A1" s="9">
        <v>45352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A2" s="9" t="s">
        <v>52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25">
      <c r="A4" s="1" t="s">
        <v>53</v>
      </c>
      <c r="B4" s="1" t="s">
        <v>1</v>
      </c>
      <c r="C4" s="6" t="s">
        <v>2</v>
      </c>
      <c r="D4" s="6" t="s">
        <v>3</v>
      </c>
      <c r="E4" s="3" t="s">
        <v>4</v>
      </c>
      <c r="F4" s="6" t="s">
        <v>5</v>
      </c>
      <c r="G4" s="3" t="s">
        <v>6</v>
      </c>
      <c r="H4" s="6" t="s">
        <v>7</v>
      </c>
      <c r="I4" s="3" t="s">
        <v>8</v>
      </c>
      <c r="J4" s="6" t="s">
        <v>9</v>
      </c>
      <c r="K4" s="3" t="s">
        <v>10</v>
      </c>
      <c r="L4" s="6" t="s">
        <v>11</v>
      </c>
      <c r="M4" s="3" t="s">
        <v>12</v>
      </c>
      <c r="N4" s="6" t="s">
        <v>13</v>
      </c>
      <c r="O4" s="3" t="s">
        <v>14</v>
      </c>
    </row>
    <row r="5" spans="1:15" x14ac:dyDescent="0.25">
      <c r="A5" s="2" t="s">
        <v>63</v>
      </c>
      <c r="B5" s="2" t="s">
        <v>27</v>
      </c>
      <c r="C5" s="7">
        <f>35456+14</f>
        <v>35470</v>
      </c>
      <c r="D5" s="7">
        <v>19638</v>
      </c>
      <c r="E5" s="4">
        <f>D5/C5*100</f>
        <v>55.365097265294615</v>
      </c>
      <c r="F5" s="7">
        <v>6156</v>
      </c>
      <c r="G5" s="4">
        <v>17.36</v>
      </c>
      <c r="H5" s="7">
        <v>271</v>
      </c>
      <c r="I5" s="4">
        <v>0.76</v>
      </c>
      <c r="J5" s="7">
        <v>6299</v>
      </c>
      <c r="K5" s="4">
        <f>J5/C5*100</f>
        <v>17.75866929799831</v>
      </c>
      <c r="L5" s="7">
        <v>32364</v>
      </c>
      <c r="M5" s="4">
        <f>L5/C5*100</f>
        <v>91.243304200733007</v>
      </c>
      <c r="N5" s="7">
        <f>3094+12</f>
        <v>3106</v>
      </c>
      <c r="O5" s="4">
        <f>N5/C5*100</f>
        <v>8.7566957992669856</v>
      </c>
    </row>
    <row r="6" spans="1:15" x14ac:dyDescent="0.25">
      <c r="A6" s="2" t="s">
        <v>59</v>
      </c>
      <c r="B6" s="2" t="s">
        <v>22</v>
      </c>
      <c r="C6" s="7">
        <v>122180</v>
      </c>
      <c r="D6" s="7">
        <v>62993</v>
      </c>
      <c r="E6" s="4">
        <f t="shared" ref="E6:E41" si="0">D6/C6*100</f>
        <v>51.557538058602063</v>
      </c>
      <c r="F6" s="7">
        <v>19109</v>
      </c>
      <c r="G6" s="4">
        <v>15.64</v>
      </c>
      <c r="H6" s="7">
        <v>1470</v>
      </c>
      <c r="I6" s="4">
        <v>1.2</v>
      </c>
      <c r="J6" s="7">
        <v>30538</v>
      </c>
      <c r="K6" s="4">
        <f t="shared" ref="K6:K41" si="1">J6/C6*100</f>
        <v>24.994270748076609</v>
      </c>
      <c r="L6" s="7">
        <v>114110</v>
      </c>
      <c r="M6" s="4">
        <f t="shared" ref="M6:M41" si="2">L6/C6*100</f>
        <v>93.394990996889831</v>
      </c>
      <c r="N6" s="7">
        <v>8070</v>
      </c>
      <c r="O6" s="4">
        <f t="shared" ref="O6:O41" si="3">N6/C6*100</f>
        <v>6.6050090031101654</v>
      </c>
    </row>
    <row r="7" spans="1:15" x14ac:dyDescent="0.25">
      <c r="A7" s="2" t="s">
        <v>68</v>
      </c>
      <c r="B7" s="2" t="s">
        <v>36</v>
      </c>
      <c r="C7" s="7">
        <v>10187</v>
      </c>
      <c r="D7" s="7">
        <v>5766</v>
      </c>
      <c r="E7" s="4">
        <f t="shared" si="0"/>
        <v>56.601550996367919</v>
      </c>
      <c r="F7" s="7">
        <v>1674</v>
      </c>
      <c r="G7" s="4">
        <v>16.43</v>
      </c>
      <c r="H7" s="7">
        <v>90</v>
      </c>
      <c r="I7" s="4">
        <v>0.88</v>
      </c>
      <c r="J7" s="7">
        <v>2075</v>
      </c>
      <c r="K7" s="4">
        <f t="shared" si="1"/>
        <v>20.369097869834103</v>
      </c>
      <c r="L7" s="7">
        <v>9605</v>
      </c>
      <c r="M7" s="4">
        <f t="shared" si="2"/>
        <v>94.286836163738101</v>
      </c>
      <c r="N7" s="7">
        <v>582</v>
      </c>
      <c r="O7" s="4">
        <f t="shared" si="3"/>
        <v>5.7131638362619022</v>
      </c>
    </row>
    <row r="8" spans="1:15" x14ac:dyDescent="0.25">
      <c r="A8" s="2" t="s">
        <v>66</v>
      </c>
      <c r="B8" s="2" t="s">
        <v>31</v>
      </c>
      <c r="C8" s="7">
        <v>5978</v>
      </c>
      <c r="D8" s="7">
        <v>3831</v>
      </c>
      <c r="E8" s="4">
        <f t="shared" si="0"/>
        <v>64.084978253596532</v>
      </c>
      <c r="F8" s="7">
        <v>946</v>
      </c>
      <c r="G8" s="4">
        <v>15.82</v>
      </c>
      <c r="H8" s="7">
        <v>40</v>
      </c>
      <c r="I8" s="4">
        <v>0.67</v>
      </c>
      <c r="J8" s="7">
        <v>852</v>
      </c>
      <c r="K8" s="4">
        <f t="shared" si="1"/>
        <v>14.252258280361325</v>
      </c>
      <c r="L8" s="7">
        <v>5669</v>
      </c>
      <c r="M8" s="4">
        <f t="shared" si="2"/>
        <v>94.831047172967558</v>
      </c>
      <c r="N8" s="7">
        <v>309</v>
      </c>
      <c r="O8" s="4">
        <f t="shared" si="3"/>
        <v>5.1689528270324523</v>
      </c>
    </row>
    <row r="9" spans="1:15" x14ac:dyDescent="0.25">
      <c r="A9" s="2" t="s">
        <v>60</v>
      </c>
      <c r="B9" s="2" t="s">
        <v>23</v>
      </c>
      <c r="C9" s="7">
        <v>12006</v>
      </c>
      <c r="D9" s="7">
        <v>6998</v>
      </c>
      <c r="E9" s="4">
        <f t="shared" si="0"/>
        <v>58.287522905214061</v>
      </c>
      <c r="F9" s="7">
        <v>1729</v>
      </c>
      <c r="G9" s="4">
        <v>14.4</v>
      </c>
      <c r="H9" s="7">
        <v>75</v>
      </c>
      <c r="I9" s="4">
        <v>0.62</v>
      </c>
      <c r="J9" s="7">
        <v>2499</v>
      </c>
      <c r="K9" s="4">
        <f t="shared" si="1"/>
        <v>20.814592703648177</v>
      </c>
      <c r="L9" s="7">
        <v>11301</v>
      </c>
      <c r="M9" s="4">
        <f t="shared" si="2"/>
        <v>94.127936031984007</v>
      </c>
      <c r="N9" s="7">
        <v>705</v>
      </c>
      <c r="O9" s="4">
        <f t="shared" si="3"/>
        <v>5.8720639680159916</v>
      </c>
    </row>
    <row r="10" spans="1:15" x14ac:dyDescent="0.25">
      <c r="A10" s="2" t="s">
        <v>67</v>
      </c>
      <c r="B10" s="2" t="s">
        <v>33</v>
      </c>
      <c r="C10" s="7">
        <v>926</v>
      </c>
      <c r="D10" s="7">
        <v>505</v>
      </c>
      <c r="E10" s="4">
        <f t="shared" si="0"/>
        <v>54.535637149028084</v>
      </c>
      <c r="F10" s="7">
        <v>168</v>
      </c>
      <c r="G10" s="4">
        <v>18.14</v>
      </c>
      <c r="H10" s="7">
        <v>5</v>
      </c>
      <c r="I10" s="4">
        <v>0.54</v>
      </c>
      <c r="J10" s="7">
        <v>156</v>
      </c>
      <c r="K10" s="4">
        <f t="shared" si="1"/>
        <v>16.846652267818573</v>
      </c>
      <c r="L10" s="7">
        <v>834</v>
      </c>
      <c r="M10" s="4">
        <f t="shared" si="2"/>
        <v>90.06479481641469</v>
      </c>
      <c r="N10" s="7">
        <v>92</v>
      </c>
      <c r="O10" s="4">
        <f t="shared" si="3"/>
        <v>9.9352051835853139</v>
      </c>
    </row>
    <row r="11" spans="1:15" x14ac:dyDescent="0.25">
      <c r="A11" s="2" t="s">
        <v>78</v>
      </c>
      <c r="B11" s="2" t="s">
        <v>15</v>
      </c>
      <c r="C11" s="7">
        <v>1083739</v>
      </c>
      <c r="D11" s="7">
        <v>392988</v>
      </c>
      <c r="E11" s="4">
        <f t="shared" si="0"/>
        <v>36.262236571720678</v>
      </c>
      <c r="F11" s="7">
        <v>170120</v>
      </c>
      <c r="G11" s="4">
        <v>15.7</v>
      </c>
      <c r="H11" s="7">
        <v>15101</v>
      </c>
      <c r="I11" s="4">
        <v>1.39</v>
      </c>
      <c r="J11" s="7">
        <v>414144</v>
      </c>
      <c r="K11" s="4">
        <f t="shared" si="1"/>
        <v>38.214367112376692</v>
      </c>
      <c r="L11" s="7">
        <v>992353</v>
      </c>
      <c r="M11" s="4">
        <f t="shared" si="2"/>
        <v>91.567526867631415</v>
      </c>
      <c r="N11" s="7">
        <v>91386</v>
      </c>
      <c r="O11" s="4">
        <f t="shared" si="3"/>
        <v>8.4324731323685871</v>
      </c>
    </row>
    <row r="12" spans="1:15" x14ac:dyDescent="0.25">
      <c r="A12" s="2" t="s">
        <v>83</v>
      </c>
      <c r="B12" s="2" t="s">
        <v>34</v>
      </c>
      <c r="C12" s="7">
        <v>11055</v>
      </c>
      <c r="D12" s="7">
        <v>4946</v>
      </c>
      <c r="E12" s="4">
        <f t="shared" si="0"/>
        <v>44.739936680235189</v>
      </c>
      <c r="F12" s="7">
        <v>1773</v>
      </c>
      <c r="G12" s="4">
        <v>16.04</v>
      </c>
      <c r="H12" s="7">
        <v>102</v>
      </c>
      <c r="I12" s="4">
        <v>0.92</v>
      </c>
      <c r="J12" s="7">
        <v>3509</v>
      </c>
      <c r="K12" s="4">
        <f t="shared" si="1"/>
        <v>31.741293532338311</v>
      </c>
      <c r="L12" s="7">
        <v>10330</v>
      </c>
      <c r="M12" s="4">
        <f t="shared" si="2"/>
        <v>93.441881501582998</v>
      </c>
      <c r="N12" s="7">
        <v>725</v>
      </c>
      <c r="O12" s="4">
        <f t="shared" si="3"/>
        <v>6.5581184984170067</v>
      </c>
    </row>
    <row r="13" spans="1:15" x14ac:dyDescent="0.25">
      <c r="A13" s="2" t="s">
        <v>84</v>
      </c>
      <c r="B13" s="2" t="s">
        <v>35</v>
      </c>
      <c r="C13" s="7">
        <v>12825</v>
      </c>
      <c r="D13" s="7">
        <v>7561</v>
      </c>
      <c r="E13" s="4">
        <f t="shared" si="0"/>
        <v>58.955165692007796</v>
      </c>
      <c r="F13" s="7">
        <v>2131</v>
      </c>
      <c r="G13" s="4">
        <v>16.62</v>
      </c>
      <c r="H13" s="7">
        <v>222</v>
      </c>
      <c r="I13" s="4">
        <v>1.73</v>
      </c>
      <c r="J13" s="7">
        <v>1787</v>
      </c>
      <c r="K13" s="4">
        <f t="shared" si="1"/>
        <v>13.933723196881093</v>
      </c>
      <c r="L13" s="7">
        <v>11701</v>
      </c>
      <c r="M13" s="4">
        <f t="shared" si="2"/>
        <v>91.235867446393755</v>
      </c>
      <c r="N13" s="7">
        <v>1124</v>
      </c>
      <c r="O13" s="4">
        <f t="shared" si="3"/>
        <v>8.7641325536062382</v>
      </c>
    </row>
    <row r="14" spans="1:15" x14ac:dyDescent="0.25">
      <c r="A14" s="2" t="s">
        <v>85</v>
      </c>
      <c r="B14" s="2" t="s">
        <v>37</v>
      </c>
      <c r="C14" s="7">
        <f>4290+62</f>
        <v>4352</v>
      </c>
      <c r="D14" s="7">
        <v>2432</v>
      </c>
      <c r="E14" s="4">
        <f t="shared" si="0"/>
        <v>55.882352941176471</v>
      </c>
      <c r="F14" s="7">
        <v>749</v>
      </c>
      <c r="G14" s="4">
        <v>17.46</v>
      </c>
      <c r="H14" s="7">
        <v>77</v>
      </c>
      <c r="I14" s="4">
        <v>1.79</v>
      </c>
      <c r="J14" s="7">
        <v>713</v>
      </c>
      <c r="K14" s="4">
        <f t="shared" si="1"/>
        <v>16.383272058823529</v>
      </c>
      <c r="L14" s="7">
        <f>3966+5</f>
        <v>3971</v>
      </c>
      <c r="M14" s="4">
        <f t="shared" si="2"/>
        <v>91.24540441176471</v>
      </c>
      <c r="N14" s="7">
        <f>324+57</f>
        <v>381</v>
      </c>
      <c r="O14" s="4">
        <f t="shared" si="3"/>
        <v>8.7545955882352935</v>
      </c>
    </row>
    <row r="15" spans="1:15" x14ac:dyDescent="0.25">
      <c r="A15" s="2" t="s">
        <v>90</v>
      </c>
      <c r="B15" s="2" t="s">
        <v>51</v>
      </c>
      <c r="C15" s="7">
        <v>3</v>
      </c>
      <c r="D15" s="7">
        <v>1</v>
      </c>
      <c r="E15" s="4">
        <f t="shared" si="0"/>
        <v>33.333333333333329</v>
      </c>
      <c r="F15" s="7">
        <v>0</v>
      </c>
      <c r="G15" s="4">
        <v>0</v>
      </c>
      <c r="H15" s="7">
        <v>0</v>
      </c>
      <c r="I15" s="4">
        <v>0</v>
      </c>
      <c r="J15" s="7">
        <v>2</v>
      </c>
      <c r="K15" s="4">
        <f t="shared" si="1"/>
        <v>66.666666666666657</v>
      </c>
      <c r="L15" s="7">
        <v>3</v>
      </c>
      <c r="M15" s="4">
        <f t="shared" si="2"/>
        <v>100</v>
      </c>
      <c r="N15" s="7">
        <v>0</v>
      </c>
      <c r="O15" s="4">
        <f t="shared" si="3"/>
        <v>0</v>
      </c>
    </row>
    <row r="16" spans="1:15" x14ac:dyDescent="0.25">
      <c r="A16" s="2" t="s">
        <v>55</v>
      </c>
      <c r="B16" s="2" t="s">
        <v>17</v>
      </c>
      <c r="C16" s="7">
        <f>121698+53</f>
        <v>121751</v>
      </c>
      <c r="D16" s="7">
        <v>42446</v>
      </c>
      <c r="E16" s="4">
        <f t="shared" si="0"/>
        <v>34.862958004451713</v>
      </c>
      <c r="F16" s="7">
        <v>25612</v>
      </c>
      <c r="G16" s="4">
        <v>21.05</v>
      </c>
      <c r="H16" s="7">
        <v>1891</v>
      </c>
      <c r="I16" s="4">
        <v>1.55</v>
      </c>
      <c r="J16" s="7">
        <v>43858</v>
      </c>
      <c r="K16" s="4">
        <f t="shared" si="1"/>
        <v>36.022702072262241</v>
      </c>
      <c r="L16" s="7">
        <v>113807</v>
      </c>
      <c r="M16" s="4">
        <f t="shared" si="2"/>
        <v>93.475207595830838</v>
      </c>
      <c r="N16" s="7">
        <f>7894+50</f>
        <v>7944</v>
      </c>
      <c r="O16" s="4">
        <f t="shared" si="3"/>
        <v>6.5247924041691645</v>
      </c>
    </row>
    <row r="17" spans="1:15" x14ac:dyDescent="0.25">
      <c r="A17" s="2" t="s">
        <v>76</v>
      </c>
      <c r="B17" s="2" t="s">
        <v>49</v>
      </c>
      <c r="C17" s="7">
        <v>4</v>
      </c>
      <c r="D17" s="7">
        <v>1</v>
      </c>
      <c r="E17" s="4">
        <f t="shared" si="0"/>
        <v>25</v>
      </c>
      <c r="F17" s="7">
        <v>1</v>
      </c>
      <c r="G17" s="4">
        <v>25</v>
      </c>
      <c r="H17" s="7">
        <v>1</v>
      </c>
      <c r="I17" s="4">
        <v>25</v>
      </c>
      <c r="J17" s="7">
        <v>1</v>
      </c>
      <c r="K17" s="4">
        <f t="shared" si="1"/>
        <v>25</v>
      </c>
      <c r="L17" s="7">
        <v>4</v>
      </c>
      <c r="M17" s="4">
        <f t="shared" si="2"/>
        <v>100</v>
      </c>
      <c r="N17" s="7">
        <v>0</v>
      </c>
      <c r="O17" s="4">
        <f t="shared" si="3"/>
        <v>0</v>
      </c>
    </row>
    <row r="18" spans="1:15" x14ac:dyDescent="0.25">
      <c r="A18" s="2" t="s">
        <v>56</v>
      </c>
      <c r="B18" s="2" t="s">
        <v>18</v>
      </c>
      <c r="C18" s="7">
        <f>1663858+19</f>
        <v>1663877</v>
      </c>
      <c r="D18" s="7">
        <v>962829</v>
      </c>
      <c r="E18" s="4">
        <f t="shared" si="0"/>
        <v>57.86659711024312</v>
      </c>
      <c r="F18" s="7">
        <v>255758</v>
      </c>
      <c r="G18" s="4">
        <v>15.37</v>
      </c>
      <c r="H18" s="7">
        <v>25907</v>
      </c>
      <c r="I18" s="4">
        <v>1.56</v>
      </c>
      <c r="J18" s="7">
        <f>309549+3</f>
        <v>309552</v>
      </c>
      <c r="K18" s="4">
        <f t="shared" si="1"/>
        <v>18.604259810070094</v>
      </c>
      <c r="L18" s="7">
        <f>1554043+3</f>
        <v>1554046</v>
      </c>
      <c r="M18" s="4">
        <f t="shared" si="2"/>
        <v>93.399091399183959</v>
      </c>
      <c r="N18" s="7">
        <f>109815+16</f>
        <v>109831</v>
      </c>
      <c r="O18" s="4">
        <f t="shared" si="3"/>
        <v>6.6009086008160454</v>
      </c>
    </row>
    <row r="19" spans="1:15" x14ac:dyDescent="0.25">
      <c r="A19" s="2" t="s">
        <v>61</v>
      </c>
      <c r="B19" s="2" t="s">
        <v>24</v>
      </c>
      <c r="C19" s="7">
        <f>1131708+45</f>
        <v>1131753</v>
      </c>
      <c r="D19" s="7">
        <v>522294</v>
      </c>
      <c r="E19" s="4">
        <f t="shared" si="0"/>
        <v>46.149115575571706</v>
      </c>
      <c r="F19" s="7">
        <v>180295</v>
      </c>
      <c r="G19" s="4">
        <v>15.93</v>
      </c>
      <c r="H19" s="7">
        <v>15899</v>
      </c>
      <c r="I19" s="4">
        <v>1.4</v>
      </c>
      <c r="J19" s="7">
        <v>328327</v>
      </c>
      <c r="K19" s="4">
        <f t="shared" si="1"/>
        <v>29.010481969122239</v>
      </c>
      <c r="L19" s="7">
        <v>1046815</v>
      </c>
      <c r="M19" s="4">
        <f t="shared" si="2"/>
        <v>92.495005535660169</v>
      </c>
      <c r="N19" s="7">
        <f>84894+44</f>
        <v>84938</v>
      </c>
      <c r="O19" s="4">
        <f t="shared" si="3"/>
        <v>7.5049944643398341</v>
      </c>
    </row>
    <row r="20" spans="1:15" x14ac:dyDescent="0.25">
      <c r="A20" s="2" t="s">
        <v>86</v>
      </c>
      <c r="B20" s="2" t="s">
        <v>38</v>
      </c>
      <c r="C20" s="7">
        <v>5452</v>
      </c>
      <c r="D20" s="7">
        <v>3606</v>
      </c>
      <c r="E20" s="4">
        <f t="shared" si="0"/>
        <v>66.140865737344086</v>
      </c>
      <c r="F20" s="7">
        <v>749</v>
      </c>
      <c r="G20" s="4">
        <v>13.74</v>
      </c>
      <c r="H20" s="7">
        <v>40</v>
      </c>
      <c r="I20" s="4">
        <v>0.73</v>
      </c>
      <c r="J20" s="7">
        <v>765</v>
      </c>
      <c r="K20" s="4">
        <f t="shared" si="1"/>
        <v>14.031548055759355</v>
      </c>
      <c r="L20" s="7">
        <v>5160</v>
      </c>
      <c r="M20" s="4">
        <f t="shared" si="2"/>
        <v>94.644167278063094</v>
      </c>
      <c r="N20" s="7">
        <v>292</v>
      </c>
      <c r="O20" s="4">
        <f t="shared" si="3"/>
        <v>5.3558327219369044</v>
      </c>
    </row>
    <row r="21" spans="1:15" x14ac:dyDescent="0.25">
      <c r="A21" s="2" t="s">
        <v>58</v>
      </c>
      <c r="B21" s="2" t="s">
        <v>21</v>
      </c>
      <c r="C21" s="7">
        <v>626548</v>
      </c>
      <c r="D21" s="7">
        <v>366307</v>
      </c>
      <c r="E21" s="4">
        <f t="shared" si="0"/>
        <v>58.464315583163618</v>
      </c>
      <c r="F21" s="7">
        <v>102881</v>
      </c>
      <c r="G21" s="4">
        <v>16.420000000000002</v>
      </c>
      <c r="H21" s="7">
        <v>10810</v>
      </c>
      <c r="I21" s="4">
        <v>1.73</v>
      </c>
      <c r="J21" s="7">
        <v>108989</v>
      </c>
      <c r="K21" s="4">
        <f t="shared" si="1"/>
        <v>17.395155678415701</v>
      </c>
      <c r="L21" s="7">
        <v>588987</v>
      </c>
      <c r="M21" s="4">
        <f t="shared" si="2"/>
        <v>94.005088197552297</v>
      </c>
      <c r="N21" s="7">
        <v>37561</v>
      </c>
      <c r="O21" s="4">
        <f t="shared" si="3"/>
        <v>5.9949118024476977</v>
      </c>
    </row>
    <row r="22" spans="1:15" x14ac:dyDescent="0.25">
      <c r="A22" s="2" t="s">
        <v>64</v>
      </c>
      <c r="B22" s="2" t="s">
        <v>28</v>
      </c>
      <c r="C22" s="7">
        <v>54001</v>
      </c>
      <c r="D22" s="7">
        <v>32483</v>
      </c>
      <c r="E22" s="4">
        <f t="shared" si="0"/>
        <v>60.152589766856167</v>
      </c>
      <c r="F22" s="7">
        <v>8001</v>
      </c>
      <c r="G22" s="4">
        <v>14.82</v>
      </c>
      <c r="H22" s="7">
        <v>634</v>
      </c>
      <c r="I22" s="4">
        <v>1.17</v>
      </c>
      <c r="J22" s="7">
        <v>9486</v>
      </c>
      <c r="K22" s="4">
        <f t="shared" si="1"/>
        <v>17.566341364048814</v>
      </c>
      <c r="L22" s="7">
        <v>50604</v>
      </c>
      <c r="M22" s="4">
        <f t="shared" si="2"/>
        <v>93.709375752300886</v>
      </c>
      <c r="N22" s="7">
        <v>3397</v>
      </c>
      <c r="O22" s="4">
        <f t="shared" si="3"/>
        <v>6.2906242476991174</v>
      </c>
    </row>
    <row r="23" spans="1:15" x14ac:dyDescent="0.25">
      <c r="A23" s="2" t="s">
        <v>57</v>
      </c>
      <c r="B23" s="2" t="s">
        <v>20</v>
      </c>
      <c r="C23" s="7">
        <v>343447</v>
      </c>
      <c r="D23" s="7">
        <v>192470</v>
      </c>
      <c r="E23" s="4">
        <f t="shared" si="0"/>
        <v>56.040670030601511</v>
      </c>
      <c r="F23" s="7">
        <v>49889</v>
      </c>
      <c r="G23" s="4">
        <v>14.53</v>
      </c>
      <c r="H23" s="7">
        <v>3989</v>
      </c>
      <c r="I23" s="4">
        <v>1.1599999999999999</v>
      </c>
      <c r="J23" s="7">
        <v>65440</v>
      </c>
      <c r="K23" s="4">
        <f t="shared" si="1"/>
        <v>19.05388604355257</v>
      </c>
      <c r="L23" s="7">
        <v>311788</v>
      </c>
      <c r="M23" s="4">
        <f t="shared" si="2"/>
        <v>90.781983828654788</v>
      </c>
      <c r="N23" s="7">
        <v>31659</v>
      </c>
      <c r="O23" s="4">
        <f t="shared" si="3"/>
        <v>9.2180161713452158</v>
      </c>
    </row>
    <row r="24" spans="1:15" x14ac:dyDescent="0.25">
      <c r="A24" s="2" t="s">
        <v>74</v>
      </c>
      <c r="B24" s="2" t="s">
        <v>47</v>
      </c>
      <c r="C24" s="7">
        <v>96</v>
      </c>
      <c r="D24" s="7">
        <v>49</v>
      </c>
      <c r="E24" s="4">
        <f t="shared" si="0"/>
        <v>51.041666666666664</v>
      </c>
      <c r="F24" s="7">
        <v>21</v>
      </c>
      <c r="G24" s="4">
        <v>21.88</v>
      </c>
      <c r="H24" s="7">
        <v>1</v>
      </c>
      <c r="I24" s="4">
        <v>1.04</v>
      </c>
      <c r="J24" s="7">
        <v>17</v>
      </c>
      <c r="K24" s="4">
        <f t="shared" si="1"/>
        <v>17.708333333333336</v>
      </c>
      <c r="L24" s="7">
        <v>88</v>
      </c>
      <c r="M24" s="4">
        <f t="shared" si="2"/>
        <v>91.666666666666657</v>
      </c>
      <c r="N24" s="7">
        <v>8</v>
      </c>
      <c r="O24" s="4">
        <f t="shared" si="3"/>
        <v>8.3333333333333321</v>
      </c>
    </row>
    <row r="25" spans="1:15" x14ac:dyDescent="0.25">
      <c r="A25" s="2" t="s">
        <v>80</v>
      </c>
      <c r="B25" s="2" t="s">
        <v>26</v>
      </c>
      <c r="C25" s="7">
        <v>15637</v>
      </c>
      <c r="D25" s="7">
        <v>9227</v>
      </c>
      <c r="E25" s="4">
        <f t="shared" si="0"/>
        <v>59.00748225362922</v>
      </c>
      <c r="F25" s="7">
        <v>2756</v>
      </c>
      <c r="G25" s="4">
        <v>17.63</v>
      </c>
      <c r="H25" s="7">
        <v>412</v>
      </c>
      <c r="I25" s="4">
        <v>2.64</v>
      </c>
      <c r="J25" s="7">
        <v>1573</v>
      </c>
      <c r="K25" s="4">
        <f t="shared" si="1"/>
        <v>10.059474323719384</v>
      </c>
      <c r="L25" s="7">
        <v>13968</v>
      </c>
      <c r="M25" s="4">
        <f t="shared" si="2"/>
        <v>89.326597173370843</v>
      </c>
      <c r="N25" s="7">
        <v>1669</v>
      </c>
      <c r="O25" s="4">
        <f t="shared" si="3"/>
        <v>10.673402826629149</v>
      </c>
    </row>
    <row r="26" spans="1:15" x14ac:dyDescent="0.25">
      <c r="A26" s="2" t="s">
        <v>54</v>
      </c>
      <c r="B26" s="2" t="s">
        <v>16</v>
      </c>
      <c r="C26" s="7">
        <f>534951+15</f>
        <v>534966</v>
      </c>
      <c r="D26" s="7">
        <v>232739</v>
      </c>
      <c r="E26" s="4">
        <f t="shared" si="0"/>
        <v>43.505381650422642</v>
      </c>
      <c r="F26" s="7">
        <v>102937</v>
      </c>
      <c r="G26" s="4">
        <v>19.239999999999998</v>
      </c>
      <c r="H26" s="7">
        <v>7240</v>
      </c>
      <c r="I26" s="4">
        <v>1.35</v>
      </c>
      <c r="J26" s="7">
        <v>158181</v>
      </c>
      <c r="K26" s="4">
        <f t="shared" si="1"/>
        <v>29.568421170691224</v>
      </c>
      <c r="L26" s="7">
        <v>501097</v>
      </c>
      <c r="M26" s="4">
        <f t="shared" si="2"/>
        <v>93.668943446873257</v>
      </c>
      <c r="N26" s="7">
        <f>33857+12</f>
        <v>33869</v>
      </c>
      <c r="O26" s="4">
        <f t="shared" si="3"/>
        <v>6.3310565531267402</v>
      </c>
    </row>
    <row r="27" spans="1:15" x14ac:dyDescent="0.25">
      <c r="A27" s="2" t="s">
        <v>77</v>
      </c>
      <c r="B27" s="2" t="s">
        <v>50</v>
      </c>
      <c r="C27" s="7">
        <v>16</v>
      </c>
      <c r="D27" s="7">
        <v>8</v>
      </c>
      <c r="E27" s="4">
        <f t="shared" si="0"/>
        <v>50</v>
      </c>
      <c r="F27" s="7">
        <v>2</v>
      </c>
      <c r="G27" s="4">
        <v>12.5</v>
      </c>
      <c r="H27" s="7">
        <v>0</v>
      </c>
      <c r="I27" s="4">
        <v>0</v>
      </c>
      <c r="J27" s="7">
        <v>6</v>
      </c>
      <c r="K27" s="4">
        <f t="shared" si="1"/>
        <v>37.5</v>
      </c>
      <c r="L27" s="7">
        <v>16</v>
      </c>
      <c r="M27" s="4">
        <f t="shared" si="2"/>
        <v>100</v>
      </c>
      <c r="N27" s="7">
        <v>0</v>
      </c>
      <c r="O27" s="4">
        <f t="shared" si="3"/>
        <v>0</v>
      </c>
    </row>
    <row r="28" spans="1:15" x14ac:dyDescent="0.25">
      <c r="A28" s="2" t="s">
        <v>89</v>
      </c>
      <c r="B28" s="2" t="s">
        <v>43</v>
      </c>
      <c r="C28" s="7">
        <v>521</v>
      </c>
      <c r="D28" s="7">
        <v>307</v>
      </c>
      <c r="E28" s="4">
        <f t="shared" si="0"/>
        <v>58.925143953934743</v>
      </c>
      <c r="F28" s="7">
        <v>74</v>
      </c>
      <c r="G28" s="4">
        <v>14.2</v>
      </c>
      <c r="H28" s="7">
        <v>3</v>
      </c>
      <c r="I28" s="4">
        <v>0.57999999999999996</v>
      </c>
      <c r="J28" s="7">
        <v>114</v>
      </c>
      <c r="K28" s="4">
        <f t="shared" si="1"/>
        <v>21.880998080614201</v>
      </c>
      <c r="L28" s="7">
        <v>498</v>
      </c>
      <c r="M28" s="4">
        <f t="shared" si="2"/>
        <v>95.585412667946258</v>
      </c>
      <c r="N28" s="7">
        <v>23</v>
      </c>
      <c r="O28" s="4">
        <f t="shared" si="3"/>
        <v>4.4145873320537428</v>
      </c>
    </row>
    <row r="29" spans="1:15" x14ac:dyDescent="0.25">
      <c r="A29" s="2" t="s">
        <v>69</v>
      </c>
      <c r="B29" s="2" t="s">
        <v>39</v>
      </c>
      <c r="C29" s="7">
        <v>337</v>
      </c>
      <c r="D29" s="7">
        <v>213</v>
      </c>
      <c r="E29" s="4">
        <f t="shared" si="0"/>
        <v>63.204747774480708</v>
      </c>
      <c r="F29" s="7">
        <v>49</v>
      </c>
      <c r="G29" s="4">
        <v>14.54</v>
      </c>
      <c r="H29" s="7">
        <v>0</v>
      </c>
      <c r="I29" s="4">
        <v>0</v>
      </c>
      <c r="J29" s="7">
        <v>51</v>
      </c>
      <c r="K29" s="4">
        <f t="shared" si="1"/>
        <v>15.133531157270031</v>
      </c>
      <c r="L29" s="7">
        <v>313</v>
      </c>
      <c r="M29" s="4">
        <f t="shared" si="2"/>
        <v>92.87833827893175</v>
      </c>
      <c r="N29" s="7">
        <v>24</v>
      </c>
      <c r="O29" s="4">
        <f t="shared" si="3"/>
        <v>7.1216617210682491</v>
      </c>
    </row>
    <row r="30" spans="1:15" x14ac:dyDescent="0.25">
      <c r="A30" s="2" t="s">
        <v>82</v>
      </c>
      <c r="B30" s="2" t="s">
        <v>32</v>
      </c>
      <c r="C30" s="7">
        <v>12587</v>
      </c>
      <c r="D30" s="7">
        <v>7920</v>
      </c>
      <c r="E30" s="4">
        <f t="shared" si="0"/>
        <v>62.922062445380156</v>
      </c>
      <c r="F30" s="7">
        <v>2139</v>
      </c>
      <c r="G30" s="4">
        <v>16.989999999999998</v>
      </c>
      <c r="H30" s="7">
        <v>203</v>
      </c>
      <c r="I30" s="4">
        <v>1.61</v>
      </c>
      <c r="J30" s="7">
        <v>1544</v>
      </c>
      <c r="K30" s="4">
        <f t="shared" si="1"/>
        <v>12.266624294907444</v>
      </c>
      <c r="L30" s="7">
        <v>11806</v>
      </c>
      <c r="M30" s="4">
        <f t="shared" si="2"/>
        <v>93.795185508858353</v>
      </c>
      <c r="N30" s="7">
        <v>781</v>
      </c>
      <c r="O30" s="4">
        <f t="shared" si="3"/>
        <v>6.2048144911416543</v>
      </c>
    </row>
    <row r="31" spans="1:15" x14ac:dyDescent="0.25">
      <c r="A31" s="2" t="s">
        <v>73</v>
      </c>
      <c r="B31" s="2" t="s">
        <v>46</v>
      </c>
      <c r="C31" s="7">
        <v>70</v>
      </c>
      <c r="D31" s="7">
        <v>42</v>
      </c>
      <c r="E31" s="4">
        <f t="shared" si="0"/>
        <v>60</v>
      </c>
      <c r="F31" s="7">
        <v>18</v>
      </c>
      <c r="G31" s="4">
        <v>25.71</v>
      </c>
      <c r="H31" s="7">
        <v>0</v>
      </c>
      <c r="I31" s="4">
        <v>0</v>
      </c>
      <c r="J31" s="7">
        <v>9</v>
      </c>
      <c r="K31" s="4">
        <f t="shared" si="1"/>
        <v>12.857142857142856</v>
      </c>
      <c r="L31" s="7">
        <v>69</v>
      </c>
      <c r="M31" s="4">
        <f t="shared" si="2"/>
        <v>98.571428571428584</v>
      </c>
      <c r="N31" s="7">
        <v>1</v>
      </c>
      <c r="O31" s="4">
        <f t="shared" si="3"/>
        <v>1.4285714285714286</v>
      </c>
    </row>
    <row r="32" spans="1:15" x14ac:dyDescent="0.25">
      <c r="A32" s="2" t="s">
        <v>87</v>
      </c>
      <c r="B32" s="2" t="s">
        <v>40</v>
      </c>
      <c r="C32" s="7">
        <v>1073</v>
      </c>
      <c r="D32" s="7">
        <v>665</v>
      </c>
      <c r="E32" s="4">
        <f t="shared" si="0"/>
        <v>61.975768872320593</v>
      </c>
      <c r="F32" s="7">
        <v>149</v>
      </c>
      <c r="G32" s="4">
        <v>13.89</v>
      </c>
      <c r="H32" s="7">
        <v>16</v>
      </c>
      <c r="I32" s="4">
        <v>1.49</v>
      </c>
      <c r="J32" s="7">
        <v>159</v>
      </c>
      <c r="K32" s="4">
        <f t="shared" si="1"/>
        <v>14.818266542404473</v>
      </c>
      <c r="L32" s="7">
        <v>989</v>
      </c>
      <c r="M32" s="4">
        <f t="shared" si="2"/>
        <v>92.171481826654244</v>
      </c>
      <c r="N32" s="7">
        <v>84</v>
      </c>
      <c r="O32" s="4">
        <f t="shared" si="3"/>
        <v>7.8285181733457598</v>
      </c>
    </row>
    <row r="33" spans="1:15" x14ac:dyDescent="0.25">
      <c r="A33" s="2" t="s">
        <v>62</v>
      </c>
      <c r="B33" s="2" t="s">
        <v>25</v>
      </c>
      <c r="C33" s="7">
        <v>157183</v>
      </c>
      <c r="D33" s="7">
        <v>92861</v>
      </c>
      <c r="E33" s="4">
        <f t="shared" si="0"/>
        <v>59.078271823288773</v>
      </c>
      <c r="F33" s="7">
        <v>26080</v>
      </c>
      <c r="G33" s="4">
        <v>16.59</v>
      </c>
      <c r="H33" s="7">
        <v>2988</v>
      </c>
      <c r="I33" s="4">
        <v>1.9</v>
      </c>
      <c r="J33" s="7">
        <v>24947</v>
      </c>
      <c r="K33" s="4">
        <f t="shared" si="1"/>
        <v>15.871309238276405</v>
      </c>
      <c r="L33" s="7">
        <v>146876</v>
      </c>
      <c r="M33" s="4">
        <f t="shared" si="2"/>
        <v>93.442675098452128</v>
      </c>
      <c r="N33" s="7">
        <v>10307</v>
      </c>
      <c r="O33" s="4">
        <f t="shared" si="3"/>
        <v>6.5573249015478767</v>
      </c>
    </row>
    <row r="34" spans="1:15" x14ac:dyDescent="0.25">
      <c r="A34" s="2" t="s">
        <v>70</v>
      </c>
      <c r="B34" s="2" t="s">
        <v>42</v>
      </c>
      <c r="C34" s="7">
        <v>644</v>
      </c>
      <c r="D34" s="7">
        <v>364</v>
      </c>
      <c r="E34" s="4">
        <f t="shared" si="0"/>
        <v>56.521739130434781</v>
      </c>
      <c r="F34" s="7">
        <v>149</v>
      </c>
      <c r="G34" s="4">
        <v>23.14</v>
      </c>
      <c r="H34" s="7">
        <v>10</v>
      </c>
      <c r="I34" s="4">
        <v>1.55</v>
      </c>
      <c r="J34" s="7">
        <v>75</v>
      </c>
      <c r="K34" s="4">
        <f t="shared" si="1"/>
        <v>11.645962732919255</v>
      </c>
      <c r="L34" s="7">
        <v>598</v>
      </c>
      <c r="M34" s="4">
        <f t="shared" si="2"/>
        <v>92.857142857142861</v>
      </c>
      <c r="N34" s="7">
        <v>46</v>
      </c>
      <c r="O34" s="4">
        <f t="shared" si="3"/>
        <v>7.1428571428571423</v>
      </c>
    </row>
    <row r="35" spans="1:15" x14ac:dyDescent="0.25">
      <c r="A35" s="2" t="s">
        <v>65</v>
      </c>
      <c r="B35" s="2" t="s">
        <v>30</v>
      </c>
      <c r="C35" s="7">
        <v>9540</v>
      </c>
      <c r="D35" s="7">
        <v>2893</v>
      </c>
      <c r="E35" s="4">
        <f t="shared" si="0"/>
        <v>30.324947589098532</v>
      </c>
      <c r="F35" s="7">
        <v>1798</v>
      </c>
      <c r="G35" s="4">
        <v>18.850000000000001</v>
      </c>
      <c r="H35" s="7">
        <v>156</v>
      </c>
      <c r="I35" s="4">
        <v>1.64</v>
      </c>
      <c r="J35" s="7">
        <v>3683</v>
      </c>
      <c r="K35" s="4">
        <f t="shared" si="1"/>
        <v>38.60587002096436</v>
      </c>
      <c r="L35" s="7">
        <v>8530</v>
      </c>
      <c r="M35" s="4">
        <f t="shared" si="2"/>
        <v>89.412997903563934</v>
      </c>
      <c r="N35" s="7">
        <v>1010</v>
      </c>
      <c r="O35" s="4">
        <f t="shared" si="3"/>
        <v>10.587002096436059</v>
      </c>
    </row>
    <row r="36" spans="1:15" x14ac:dyDescent="0.25">
      <c r="A36" s="2" t="s">
        <v>71</v>
      </c>
      <c r="B36" s="2" t="s">
        <v>44</v>
      </c>
      <c r="C36" s="7">
        <v>174</v>
      </c>
      <c r="D36" s="7">
        <v>112</v>
      </c>
      <c r="E36" s="4">
        <f t="shared" si="0"/>
        <v>64.367816091954026</v>
      </c>
      <c r="F36" s="7">
        <v>24</v>
      </c>
      <c r="G36" s="4">
        <v>13.79</v>
      </c>
      <c r="H36" s="7">
        <v>1</v>
      </c>
      <c r="I36" s="4">
        <v>0.56999999999999995</v>
      </c>
      <c r="J36" s="7">
        <v>18</v>
      </c>
      <c r="K36" s="4">
        <f t="shared" si="1"/>
        <v>10.344827586206897</v>
      </c>
      <c r="L36" s="7">
        <v>155</v>
      </c>
      <c r="M36" s="4">
        <f t="shared" si="2"/>
        <v>89.080459770114942</v>
      </c>
      <c r="N36" s="7">
        <v>19</v>
      </c>
      <c r="O36" s="4">
        <f t="shared" si="3"/>
        <v>10.919540229885058</v>
      </c>
    </row>
    <row r="37" spans="1:15" x14ac:dyDescent="0.25">
      <c r="A37" s="2" t="s">
        <v>88</v>
      </c>
      <c r="B37" s="2" t="s">
        <v>41</v>
      </c>
      <c r="C37" s="7">
        <v>495</v>
      </c>
      <c r="D37" s="7">
        <v>305</v>
      </c>
      <c r="E37" s="4">
        <f t="shared" si="0"/>
        <v>61.616161616161612</v>
      </c>
      <c r="F37" s="7">
        <v>56</v>
      </c>
      <c r="G37" s="4">
        <v>11.31</v>
      </c>
      <c r="H37" s="7">
        <v>2</v>
      </c>
      <c r="I37" s="4">
        <v>0.4</v>
      </c>
      <c r="J37" s="7">
        <v>98</v>
      </c>
      <c r="K37" s="4">
        <f t="shared" si="1"/>
        <v>19.797979797979799</v>
      </c>
      <c r="L37" s="7">
        <v>461</v>
      </c>
      <c r="M37" s="4">
        <f t="shared" si="2"/>
        <v>93.131313131313135</v>
      </c>
      <c r="N37" s="7">
        <v>34</v>
      </c>
      <c r="O37" s="4">
        <f t="shared" si="3"/>
        <v>6.8686868686868685</v>
      </c>
    </row>
    <row r="38" spans="1:15" x14ac:dyDescent="0.25">
      <c r="A38" s="2" t="s">
        <v>81</v>
      </c>
      <c r="B38" s="2" t="s">
        <v>29</v>
      </c>
      <c r="C38" s="7">
        <v>3671</v>
      </c>
      <c r="D38" s="7">
        <v>2073</v>
      </c>
      <c r="E38" s="4">
        <f t="shared" si="0"/>
        <v>56.469626804685369</v>
      </c>
      <c r="F38" s="7">
        <v>550</v>
      </c>
      <c r="G38" s="4">
        <v>14.98</v>
      </c>
      <c r="H38" s="7">
        <v>38</v>
      </c>
      <c r="I38" s="4">
        <v>1.04</v>
      </c>
      <c r="J38" s="7">
        <v>735</v>
      </c>
      <c r="K38" s="4">
        <f t="shared" si="1"/>
        <v>20.021792427131572</v>
      </c>
      <c r="L38" s="7">
        <v>3396</v>
      </c>
      <c r="M38" s="4">
        <f t="shared" si="2"/>
        <v>92.508853173522198</v>
      </c>
      <c r="N38" s="7">
        <v>275</v>
      </c>
      <c r="O38" s="4">
        <f t="shared" si="3"/>
        <v>7.4911468264777987</v>
      </c>
    </row>
    <row r="39" spans="1:15" x14ac:dyDescent="0.25">
      <c r="A39" s="2" t="s">
        <v>75</v>
      </c>
      <c r="B39" s="2" t="s">
        <v>48</v>
      </c>
      <c r="C39" s="7">
        <v>23</v>
      </c>
      <c r="D39" s="7">
        <v>7</v>
      </c>
      <c r="E39" s="4">
        <f t="shared" si="0"/>
        <v>30.434782608695656</v>
      </c>
      <c r="F39" s="7">
        <v>2</v>
      </c>
      <c r="G39" s="4">
        <v>8.6999999999999993</v>
      </c>
      <c r="H39" s="7">
        <v>0</v>
      </c>
      <c r="I39" s="4">
        <v>0</v>
      </c>
      <c r="J39" s="7">
        <v>12</v>
      </c>
      <c r="K39" s="4">
        <f t="shared" si="1"/>
        <v>52.173913043478258</v>
      </c>
      <c r="L39" s="7">
        <v>21</v>
      </c>
      <c r="M39" s="4">
        <f t="shared" si="2"/>
        <v>91.304347826086953</v>
      </c>
      <c r="N39" s="7">
        <v>2</v>
      </c>
      <c r="O39" s="4">
        <f t="shared" si="3"/>
        <v>8.695652173913043</v>
      </c>
    </row>
    <row r="40" spans="1:15" x14ac:dyDescent="0.25">
      <c r="A40" s="2" t="s">
        <v>72</v>
      </c>
      <c r="B40" s="2" t="s">
        <v>45</v>
      </c>
      <c r="C40" s="7">
        <v>312</v>
      </c>
      <c r="D40" s="7">
        <v>168</v>
      </c>
      <c r="E40" s="4">
        <f t="shared" si="0"/>
        <v>53.846153846153847</v>
      </c>
      <c r="F40" s="7">
        <v>39</v>
      </c>
      <c r="G40" s="4">
        <v>12.5</v>
      </c>
      <c r="H40" s="7">
        <v>2</v>
      </c>
      <c r="I40" s="4">
        <v>0.64</v>
      </c>
      <c r="J40" s="7">
        <v>81</v>
      </c>
      <c r="K40" s="4">
        <f t="shared" si="1"/>
        <v>25.961538461538463</v>
      </c>
      <c r="L40" s="7">
        <v>290</v>
      </c>
      <c r="M40" s="4">
        <f t="shared" si="2"/>
        <v>92.948717948717956</v>
      </c>
      <c r="N40" s="7">
        <v>22</v>
      </c>
      <c r="O40" s="4">
        <f t="shared" si="3"/>
        <v>7.0512820512820511</v>
      </c>
    </row>
    <row r="41" spans="1:15" x14ac:dyDescent="0.25">
      <c r="A41" s="2" t="s">
        <v>79</v>
      </c>
      <c r="B41" s="2" t="s">
        <v>19</v>
      </c>
      <c r="C41" s="7">
        <f>1886677+238</f>
        <v>1886915</v>
      </c>
      <c r="D41" s="7">
        <v>667696</v>
      </c>
      <c r="E41" s="4">
        <f t="shared" si="0"/>
        <v>35.385589705948597</v>
      </c>
      <c r="F41" s="7">
        <v>278220</v>
      </c>
      <c r="G41" s="4">
        <v>14.75</v>
      </c>
      <c r="H41" s="7">
        <v>18756</v>
      </c>
      <c r="I41" s="4">
        <v>0.99</v>
      </c>
      <c r="J41" s="7">
        <f>780141+36</f>
        <v>780177</v>
      </c>
      <c r="K41" s="4">
        <f t="shared" si="1"/>
        <v>41.346695532125189</v>
      </c>
      <c r="L41" s="7">
        <f>1744813+36</f>
        <v>1744849</v>
      </c>
      <c r="M41" s="4">
        <f t="shared" si="2"/>
        <v>92.470991009133954</v>
      </c>
      <c r="N41" s="7">
        <f>141864+202</f>
        <v>142066</v>
      </c>
      <c r="O41" s="4">
        <f t="shared" si="3"/>
        <v>7.5290089908660427</v>
      </c>
    </row>
  </sheetData>
  <sortState xmlns:xlrd2="http://schemas.microsoft.com/office/spreadsheetml/2017/richdata2" ref="A5:O41">
    <sortCondition ref="B5:B41"/>
  </sortState>
  <mergeCells count="3"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MonthlyReportSponsor_DebitCard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Gopika R</cp:lastModifiedBy>
  <dcterms:created xsi:type="dcterms:W3CDTF">2024-04-04T08:38:12Z</dcterms:created>
  <dcterms:modified xsi:type="dcterms:W3CDTF">2024-04-08T13:09:33Z</dcterms:modified>
</cp:coreProperties>
</file>